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N49" i="4" l="1"/>
  <c r="N48" i="4"/>
  <c r="N24" i="4"/>
  <c r="N21" i="4"/>
  <c r="N20" i="4"/>
  <c r="N19" i="4"/>
  <c r="N18" i="4"/>
  <c r="N15" i="4"/>
  <c r="N14" i="4" s="1"/>
  <c r="N13" i="4"/>
  <c r="N9" i="4"/>
  <c r="N6" i="4"/>
  <c r="N22" i="4"/>
  <c r="N17" i="4"/>
  <c r="N16" i="4" l="1"/>
  <c r="N12" i="4" s="1"/>
  <c r="M9" i="4"/>
  <c r="M24" i="4"/>
  <c r="M13" i="4"/>
  <c r="M15" i="4"/>
  <c r="M14" i="4"/>
  <c r="M16" i="4"/>
  <c r="M12" i="4"/>
  <c r="M8" i="4" s="1"/>
  <c r="M18" i="4"/>
  <c r="M19" i="4"/>
  <c r="M20" i="4"/>
  <c r="M21" i="4"/>
  <c r="M17" i="4"/>
  <c r="M6" i="4"/>
  <c r="M22" i="4"/>
  <c r="L8" i="4"/>
  <c r="L11" i="4"/>
  <c r="L49" i="4"/>
  <c r="L48" i="4"/>
  <c r="L15" i="4"/>
  <c r="L14" i="4"/>
  <c r="L13" i="4"/>
  <c r="L24" i="4"/>
  <c r="L21" i="4"/>
  <c r="L20" i="4"/>
  <c r="L19" i="4"/>
  <c r="L18" i="4"/>
  <c r="L16" i="4"/>
  <c r="L9" i="4"/>
  <c r="L6" i="4"/>
  <c r="L22" i="4"/>
  <c r="L17" i="4"/>
  <c r="L12" i="4"/>
  <c r="L10" i="4"/>
  <c r="I48" i="4"/>
  <c r="I49" i="4"/>
  <c r="I18" i="4"/>
  <c r="I24" i="4"/>
  <c r="C49" i="4"/>
  <c r="D49" i="4"/>
  <c r="E49" i="4"/>
  <c r="F49" i="4"/>
  <c r="G49" i="4"/>
  <c r="H49" i="4"/>
  <c r="J12" i="4"/>
  <c r="J8" i="4"/>
  <c r="J11" i="4"/>
  <c r="J49" i="4"/>
  <c r="K12" i="4"/>
  <c r="K8" i="4"/>
  <c r="K11" i="4"/>
  <c r="K49" i="4"/>
  <c r="C48" i="4"/>
  <c r="D48" i="4"/>
  <c r="E48" i="4"/>
  <c r="F48" i="4"/>
  <c r="G48" i="4"/>
  <c r="H48" i="4"/>
  <c r="J48" i="4"/>
  <c r="K48" i="4"/>
  <c r="K17" i="4"/>
  <c r="K22" i="4"/>
  <c r="K10" i="4"/>
  <c r="J22" i="4"/>
  <c r="J17" i="4"/>
  <c r="J10" i="4"/>
  <c r="I12" i="4"/>
  <c r="I17" i="4"/>
  <c r="I22" i="4"/>
  <c r="H12" i="4"/>
  <c r="H8" i="4"/>
  <c r="H22" i="4"/>
  <c r="H17" i="4"/>
  <c r="H11" i="4"/>
  <c r="H10" i="4"/>
  <c r="G22" i="4"/>
  <c r="F17" i="4"/>
  <c r="F22" i="4"/>
  <c r="F12" i="4"/>
  <c r="F8" i="4"/>
  <c r="F11" i="4"/>
  <c r="F10" i="4"/>
  <c r="E18" i="4"/>
  <c r="E22" i="4"/>
  <c r="E17" i="4"/>
  <c r="E12" i="4"/>
  <c r="D17" i="4"/>
  <c r="D12" i="4"/>
  <c r="D22" i="4"/>
  <c r="C12" i="4"/>
  <c r="C17" i="4"/>
  <c r="O6" i="4"/>
  <c r="C22" i="4"/>
  <c r="C40" i="4"/>
  <c r="C35" i="4"/>
  <c r="O35" i="4"/>
  <c r="C30" i="4"/>
  <c r="C26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40" i="4"/>
  <c r="O30" i="4"/>
  <c r="O27" i="4"/>
  <c r="O23" i="4"/>
  <c r="O22" i="4"/>
  <c r="C28" i="4"/>
  <c r="O26" i="4"/>
  <c r="O28" i="4"/>
  <c r="C29" i="4"/>
  <c r="O29" i="4"/>
  <c r="C8" i="4"/>
  <c r="C11" i="4"/>
  <c r="D8" i="4"/>
  <c r="C10" i="4"/>
  <c r="D11" i="4"/>
  <c r="D10" i="4"/>
  <c r="E8" i="4"/>
  <c r="O9" i="4"/>
  <c r="E10" i="4"/>
  <c r="E11" i="4"/>
  <c r="O13" i="4"/>
  <c r="O14" i="4"/>
  <c r="O15" i="4"/>
  <c r="G12" i="4"/>
  <c r="O16" i="4"/>
  <c r="O18" i="4"/>
  <c r="O19" i="4"/>
  <c r="O20" i="4"/>
  <c r="O21" i="4"/>
  <c r="G17" i="4"/>
  <c r="G8" i="4"/>
  <c r="G11" i="4"/>
  <c r="G10" i="4"/>
  <c r="O17" i="4"/>
  <c r="I8" i="4"/>
  <c r="I11" i="4"/>
  <c r="I10" i="4"/>
  <c r="M10" i="4" l="1"/>
  <c r="O8" i="4"/>
  <c r="M11" i="4"/>
  <c r="M49" i="4" s="1"/>
  <c r="N8" i="4"/>
  <c r="O12" i="4"/>
  <c r="O10" i="4"/>
  <c r="M48" i="4"/>
  <c r="N11" i="4"/>
  <c r="O11" i="4" s="1"/>
  <c r="N10" i="4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<sst xmlns="http://schemas.openxmlformats.org/spreadsheetml/2006/main" count="93" uniqueCount="41">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</sst>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0_ ;[Red]\-#,##0.0000\ "/>
    <numFmt numFmtId="169" formatCode="#,##0.0000"/>
    <numFmt numFmtId="170" formatCode="_-* #,##0.000\ _₽_-;\-* #,##0.000\ _₽_-;_-* &quot;-&quot;??\ _₽_-;_-@_-"/>
    <numFmt numFmtId="171" formatCode="_-* #,##0.000\ _₽_-;\-* #,##0.000\ _₽_-;_-* &quot;-&quot;???\ _₽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43" fontId="3" fillId="0" borderId="0" xfId="37" applyFont="1" applyBorder="1"/>
    <xf numFmtId="168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9" fontId="29" fillId="0" borderId="0" xfId="36" applyNumberFormat="1" applyFont="1" applyBorder="1" applyAlignment="1">
      <alignment horizontal="right" vertical="center"/>
    </xf>
    <xf numFmtId="4" fontId="3" fillId="0" borderId="0" xfId="1" applyNumberFormat="1" applyAlignment="1">
      <alignment horizontal="center"/>
    </xf>
    <xf numFmtId="170" fontId="3" fillId="0" borderId="0" xfId="37" applyNumberFormat="1" applyFont="1" applyAlignment="1">
      <alignment horizontal="center"/>
    </xf>
    <xf numFmtId="171" fontId="3" fillId="0" borderId="0" xfId="1" applyNumberFormat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9;&#1085;&#1086;&#1075;&#1083;&#1072;&#1089;&#1080;&#1103;%20&#1089;%20&#1050;&#1069;/2025/&#1086;&#1082;&#1090;&#1103;&#1073;&#1088;&#1100;-2025%20&#8212;%20&#1076;&#1080;&#1072;&#1087;&#1072;&#1079;&#1086;&#1085;&#109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9;&#1085;&#1086;&#1075;&#1083;&#1072;&#1089;&#1080;&#1103;%20&#1089;%20&#1050;&#1069;/2025/&#1085;&#1086;&#1103;&#1073;&#1088;&#1100;-2025%20&#8212;%20&#1076;&#1080;&#1072;&#1087;&#1072;&#1079;&#1086;&#1085;&#109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9;&#1085;&#1086;&#1075;&#1083;&#1072;&#1089;&#1080;&#1103;%20&#1089;%20&#1050;&#1069;/2025/&#1076;&#1077;&#1082;&#1072;&#1073;&#1088;&#1100;-2025%20&#8212;%20&#1076;&#1080;&#1072;&#1087;&#1072;&#1079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услуги"/>
      <sheetName val="центр"/>
    </sheetNames>
    <sheetDataSet>
      <sheetData sheetId="0">
        <row r="46">
          <cell r="E46">
            <v>55</v>
          </cell>
        </row>
        <row r="56">
          <cell r="G56">
            <v>55</v>
          </cell>
        </row>
        <row r="162">
          <cell r="K162">
            <v>93211</v>
          </cell>
        </row>
        <row r="172">
          <cell r="E172">
            <v>7865605</v>
          </cell>
        </row>
        <row r="173">
          <cell r="E173">
            <v>969806</v>
          </cell>
        </row>
        <row r="174">
          <cell r="E174">
            <v>2325258</v>
          </cell>
        </row>
        <row r="175">
          <cell r="E175">
            <v>3112185</v>
          </cell>
        </row>
        <row r="178">
          <cell r="E178">
            <v>1151185</v>
          </cell>
        </row>
        <row r="179">
          <cell r="E179">
            <v>6571754</v>
          </cell>
        </row>
        <row r="184">
          <cell r="I184">
            <v>30660</v>
          </cell>
        </row>
        <row r="185">
          <cell r="D185">
            <v>7847875</v>
          </cell>
        </row>
        <row r="187">
          <cell r="D187">
            <v>13959080</v>
          </cell>
        </row>
        <row r="191">
          <cell r="H191">
            <v>33579074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"/>
      <sheetName val="услуги"/>
      <sheetName val="центр"/>
    </sheetNames>
    <sheetDataSet>
      <sheetData sheetId="0">
        <row r="46">
          <cell r="E46">
            <v>37</v>
          </cell>
        </row>
        <row r="56">
          <cell r="G56">
            <v>37</v>
          </cell>
        </row>
        <row r="162">
          <cell r="K162">
            <v>159088</v>
          </cell>
        </row>
        <row r="172">
          <cell r="E172">
            <v>6998818</v>
          </cell>
        </row>
        <row r="173">
          <cell r="E173">
            <v>1029140.9999999988</v>
          </cell>
        </row>
        <row r="174">
          <cell r="E174">
            <v>2487580</v>
          </cell>
        </row>
        <row r="175">
          <cell r="E175">
            <v>3425861</v>
          </cell>
        </row>
        <row r="178">
          <cell r="E178">
            <v>1301580</v>
          </cell>
        </row>
        <row r="179">
          <cell r="E179">
            <v>7244117</v>
          </cell>
        </row>
        <row r="184">
          <cell r="I184">
            <v>46840</v>
          </cell>
        </row>
        <row r="185">
          <cell r="D185">
            <v>8700712</v>
          </cell>
        </row>
        <row r="187">
          <cell r="D187">
            <v>12742581</v>
          </cell>
        </row>
        <row r="191">
          <cell r="H191">
            <v>32531295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услуги"/>
      <sheetName val="центр"/>
    </sheetNames>
    <sheetDataSet>
      <sheetData sheetId="0">
        <row r="46">
          <cell r="E46">
            <v>47</v>
          </cell>
        </row>
        <row r="56">
          <cell r="G56">
            <v>47</v>
          </cell>
        </row>
        <row r="162">
          <cell r="K162">
            <v>202498</v>
          </cell>
        </row>
        <row r="172">
          <cell r="E172">
            <v>2919688</v>
          </cell>
        </row>
        <row r="173">
          <cell r="E173">
            <v>1362173</v>
          </cell>
        </row>
        <row r="174">
          <cell r="E174">
            <v>2470621</v>
          </cell>
        </row>
        <row r="175">
          <cell r="E175">
            <v>3505925</v>
          </cell>
        </row>
        <row r="178">
          <cell r="E178">
            <v>1185294</v>
          </cell>
        </row>
        <row r="179">
          <cell r="E179">
            <v>7339573</v>
          </cell>
        </row>
        <row r="184">
          <cell r="I184">
            <v>55730</v>
          </cell>
        </row>
        <row r="185">
          <cell r="D185">
            <v>8700299</v>
          </cell>
        </row>
        <row r="187">
          <cell r="D187">
            <v>17338090</v>
          </cell>
        </row>
        <row r="191">
          <cell r="H191">
            <v>26850911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N48" sqref="N48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2.42578125" style="2" customWidth="1"/>
    <col min="4" max="4" width="15" style="2" bestFit="1" customWidth="1"/>
    <col min="5" max="5" width="17.5703125" style="2" bestFit="1" customWidth="1"/>
    <col min="6" max="6" width="13.85546875" style="2" bestFit="1" customWidth="1"/>
    <col min="7" max="7" width="13.85546875" style="2" customWidth="1"/>
    <col min="8" max="8" width="13.42578125" style="2" bestFit="1" customWidth="1"/>
    <col min="9" max="9" width="12.7109375" style="2" customWidth="1"/>
    <col min="10" max="10" width="12.85546875" style="2" customWidth="1"/>
    <col min="11" max="11" width="15.5703125" style="2" bestFit="1" customWidth="1"/>
    <col min="12" max="12" width="13.42578125" style="2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9" t="s">
        <v>39</v>
      </c>
      <c r="B1" s="40"/>
    </row>
    <row r="2" spans="1:18" ht="24.75" customHeight="1" x14ac:dyDescent="0.2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8" s="3" customFormat="1" ht="23.25" customHeight="1" x14ac:dyDescent="0.2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6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93.477000000000004</v>
      </c>
      <c r="D6" s="12">
        <v>64.165999999999997</v>
      </c>
      <c r="E6" s="12">
        <v>47.56</v>
      </c>
      <c r="F6" s="12">
        <v>29.13</v>
      </c>
      <c r="G6" s="12">
        <v>47.387</v>
      </c>
      <c r="H6" s="12">
        <v>36.582000000000001</v>
      </c>
      <c r="I6" s="12">
        <v>44.055</v>
      </c>
      <c r="J6" s="12">
        <v>42.055999999999997</v>
      </c>
      <c r="K6" s="12">
        <v>34.692999999999998</v>
      </c>
      <c r="L6" s="12">
        <f>('[3]10'!$I$184)/1000</f>
        <v>30.66</v>
      </c>
      <c r="M6" s="12">
        <f>('[4]11'!$I$184)/1000</f>
        <v>46.84</v>
      </c>
      <c r="N6" s="12">
        <f>('[5]12'!$I$184)/1000</f>
        <v>55.73</v>
      </c>
      <c r="O6" s="25">
        <f>SUM(C6:N6)</f>
        <v>572.33600000000001</v>
      </c>
      <c r="P6" s="14"/>
      <c r="Q6" s="24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D8" si="0">C9+C12+C17+C22+C24</f>
        <v>75850.123999999996</v>
      </c>
      <c r="D8" s="10">
        <f t="shared" si="0"/>
        <v>75666.377000000008</v>
      </c>
      <c r="E8" s="10">
        <f t="shared" ref="E8:F8" si="1">E9+E12+E17+E22+E24</f>
        <v>78184.394</v>
      </c>
      <c r="F8" s="10">
        <f t="shared" si="1"/>
        <v>66583.337</v>
      </c>
      <c r="G8" s="10">
        <f t="shared" ref="G8" si="2">G9+G12+G17+G22+G24</f>
        <v>65700.979000000007</v>
      </c>
      <c r="H8" s="10">
        <f>H9+H12+H17+H22+H24</f>
        <v>68074.733999999997</v>
      </c>
      <c r="I8" s="10">
        <f>I9+I12+I17+I22+I24</f>
        <v>79265.210999999996</v>
      </c>
      <c r="J8" s="10">
        <f>J9+J12+J17+J22+J24</f>
        <v>76798.990000000005</v>
      </c>
      <c r="K8" s="10">
        <f>K9+K12+K17+K22+K24</f>
        <v>65976.328000000009</v>
      </c>
      <c r="L8" s="10">
        <f t="shared" ref="L8:M8" si="3">L9+L12+L17+L22+L24</f>
        <v>69752.094000000012</v>
      </c>
      <c r="M8" s="10">
        <f t="shared" si="3"/>
        <v>68075.076000000001</v>
      </c>
      <c r="N8" s="10">
        <f t="shared" ref="N8" si="4">N9+N12+N17+N22+N24</f>
        <v>63350.205000000002</v>
      </c>
      <c r="O8" s="10">
        <f>SUM(C8:N8)</f>
        <v>853277.84899999993</v>
      </c>
      <c r="R8" s="18"/>
    </row>
    <row r="9" spans="1:18" s="3" customFormat="1" x14ac:dyDescent="0.2">
      <c r="A9" s="8" t="s">
        <v>13</v>
      </c>
      <c r="B9" s="9" t="s">
        <v>37</v>
      </c>
      <c r="C9" s="12">
        <v>17589.112000000001</v>
      </c>
      <c r="D9" s="12">
        <v>14952.807000000001</v>
      </c>
      <c r="E9" s="12">
        <v>15754.016</v>
      </c>
      <c r="F9" s="12">
        <v>9729.1579999999994</v>
      </c>
      <c r="G9" s="12">
        <v>10951.977999999999</v>
      </c>
      <c r="H9" s="12">
        <v>9070.31</v>
      </c>
      <c r="I9" s="12">
        <v>14606.582</v>
      </c>
      <c r="J9" s="12">
        <v>9569.4130000000005</v>
      </c>
      <c r="K9" s="12">
        <v>7836.7870000000003</v>
      </c>
      <c r="L9" s="12">
        <f>'[3]10'!$D$187/1000</f>
        <v>13959.08</v>
      </c>
      <c r="M9" s="12">
        <f>'[4]11'!$D$187/1000</f>
        <v>12742.581</v>
      </c>
      <c r="N9" s="12">
        <f>'[5]12'!$D$187/1000</f>
        <v>17338.09</v>
      </c>
      <c r="O9" s="10">
        <f>SUM(C9:N9)</f>
        <v>154099.91399999999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5">C9/C8*100</f>
        <v>23.189298939049856</v>
      </c>
      <c r="D10" s="13">
        <f t="shared" si="5"/>
        <v>19.761494593563004</v>
      </c>
      <c r="E10" s="13">
        <f t="shared" ref="E10:F10" si="6">E9/E8*100</f>
        <v>20.149821715059911</v>
      </c>
      <c r="F10" s="13">
        <f t="shared" si="6"/>
        <v>14.612001197837229</v>
      </c>
      <c r="G10" s="13">
        <f t="shared" ref="G10:H10" si="7">G9/G8*100</f>
        <v>16.669428928905301</v>
      </c>
      <c r="H10" s="13">
        <f t="shared" si="7"/>
        <v>13.324047656212656</v>
      </c>
      <c r="I10" s="13">
        <f>I9/I8*100</f>
        <v>18.427481382721609</v>
      </c>
      <c r="J10" s="13">
        <f>J9/J8*100</f>
        <v>12.460337043494974</v>
      </c>
      <c r="K10" s="13">
        <f>K9/K8*100</f>
        <v>11.878180004197867</v>
      </c>
      <c r="L10" s="13">
        <f t="shared" ref="L10:M10" si="8">L9/L8*100</f>
        <v>20.012417118258842</v>
      </c>
      <c r="M10" s="13">
        <f t="shared" si="8"/>
        <v>18.718423465292936</v>
      </c>
      <c r="N10" s="13">
        <f t="shared" ref="N10" si="9">N9/N8*100</f>
        <v>27.368640717105809</v>
      </c>
      <c r="O10" s="13">
        <f t="shared" ref="O10" si="10">O9/O8*100</f>
        <v>18.059757930033879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11">C8-C9</f>
        <v>58261.011999999995</v>
      </c>
      <c r="D11" s="10">
        <f t="shared" si="11"/>
        <v>60713.570000000007</v>
      </c>
      <c r="E11" s="10">
        <f t="shared" ref="E11:F11" si="12">E8-E9</f>
        <v>62430.377999999997</v>
      </c>
      <c r="F11" s="10">
        <f t="shared" si="12"/>
        <v>56854.179000000004</v>
      </c>
      <c r="G11" s="10">
        <f t="shared" ref="G11:H11" si="13">G8-G9</f>
        <v>54749.001000000004</v>
      </c>
      <c r="H11" s="10">
        <f t="shared" si="13"/>
        <v>59004.423999999999</v>
      </c>
      <c r="I11" s="10">
        <f>I8-I9</f>
        <v>64658.628999999994</v>
      </c>
      <c r="J11" s="10">
        <f>J8-J9</f>
        <v>67229.577000000005</v>
      </c>
      <c r="K11" s="10">
        <f>K8-K9</f>
        <v>58139.541000000012</v>
      </c>
      <c r="L11" s="10">
        <f t="shared" ref="L11:M11" si="14">L8-L9</f>
        <v>55793.01400000001</v>
      </c>
      <c r="M11" s="10">
        <f t="shared" si="14"/>
        <v>55332.495000000003</v>
      </c>
      <c r="N11" s="10">
        <f t="shared" ref="N11" si="15">N8-N9</f>
        <v>46012.115000000005</v>
      </c>
      <c r="O11" s="10">
        <f>SUM(C11:N11)</f>
        <v>699177.93499999994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16">C13+C14+C15+C16</f>
        <v>9741.2060000000001</v>
      </c>
      <c r="D12" s="10">
        <f t="shared" ref="D12:I12" si="17">D13+D14+D15+D16</f>
        <v>9172.8549999999996</v>
      </c>
      <c r="E12" s="10">
        <f t="shared" si="17"/>
        <v>8935.0660000000007</v>
      </c>
      <c r="F12" s="10">
        <f t="shared" si="17"/>
        <v>8848.3410000000003</v>
      </c>
      <c r="G12" s="10">
        <f t="shared" si="17"/>
        <v>8466.7350000000006</v>
      </c>
      <c r="H12" s="10">
        <f t="shared" si="17"/>
        <v>8282.9230000000007</v>
      </c>
      <c r="I12" s="10">
        <f t="shared" si="17"/>
        <v>9255.469000000001</v>
      </c>
      <c r="J12" s="10">
        <f t="shared" ref="J12:L12" si="18">J13+J14+J15+J16</f>
        <v>12256.071000000002</v>
      </c>
      <c r="K12" s="10">
        <f t="shared" si="18"/>
        <v>8367.5730000000003</v>
      </c>
      <c r="L12" s="10">
        <f t="shared" si="18"/>
        <v>7847.8750000000009</v>
      </c>
      <c r="M12" s="10">
        <f t="shared" ref="M12:N12" si="19">M13+M14+M15+M16</f>
        <v>8700.7119999999995</v>
      </c>
      <c r="N12" s="10">
        <f t="shared" si="19"/>
        <v>8700.2990000000009</v>
      </c>
      <c r="O12" s="10">
        <f>SUM(C12:N12)</f>
        <v>108575.125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1421.72</v>
      </c>
      <c r="D13" s="12">
        <v>1271.056</v>
      </c>
      <c r="E13" s="12">
        <v>1239.8409999999999</v>
      </c>
      <c r="F13" s="12">
        <v>1223.645</v>
      </c>
      <c r="G13" s="12">
        <v>1189.335</v>
      </c>
      <c r="H13" s="12">
        <v>1204.7550000000001</v>
      </c>
      <c r="I13" s="12">
        <v>1465.624</v>
      </c>
      <c r="J13" s="12">
        <v>1990.9059999999999</v>
      </c>
      <c r="K13" s="12">
        <v>1202.8589999999999</v>
      </c>
      <c r="L13" s="12">
        <f>('[3]10'!$E$178)/1000</f>
        <v>1151.1849999999999</v>
      </c>
      <c r="M13" s="12">
        <f>('[4]11'!$E$178)/1000</f>
        <v>1301.58</v>
      </c>
      <c r="N13" s="12">
        <f>('[5]12'!$E$178)/1000</f>
        <v>1185.2940000000001</v>
      </c>
      <c r="O13" s="10">
        <f>SUM(C13:N13)</f>
        <v>15847.800000000001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8112.2150000000001</v>
      </c>
      <c r="D14" s="12">
        <v>7666.5789999999997</v>
      </c>
      <c r="E14" s="12">
        <v>7500.0879999999997</v>
      </c>
      <c r="F14" s="12">
        <v>7469.1469999999999</v>
      </c>
      <c r="G14" s="12">
        <v>7161.2370000000001</v>
      </c>
      <c r="H14" s="12">
        <v>6983.6549999999997</v>
      </c>
      <c r="I14" s="12">
        <v>7680.04</v>
      </c>
      <c r="J14" s="12">
        <v>10147.188</v>
      </c>
      <c r="K14" s="12">
        <v>7063.7849999999999</v>
      </c>
      <c r="L14" s="12">
        <f>'[3]10'!$E$179/1000-L15</f>
        <v>6571.7539999999999</v>
      </c>
      <c r="M14" s="12">
        <f>'[4]11'!$E$179/1000-M15</f>
        <v>7244.1170000000002</v>
      </c>
      <c r="N14" s="12">
        <f>'[5]12'!$E$179/1000-N15</f>
        <v>7339.5730000000003</v>
      </c>
      <c r="O14" s="10">
        <f t="shared" ref="O14:O24" si="20">SUM(C14:N14)</f>
        <v>90939.377999999997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f>('[3]10'!$E$46-'[3]10'!$G$56)/1000</f>
        <v>0</v>
      </c>
      <c r="M15" s="12">
        <f>('[4]11'!$E$46-'[4]11'!$G$56)/1000</f>
        <v>0</v>
      </c>
      <c r="N15" s="12">
        <f>('[5]12'!$E$46-'[5]12'!$G$56)/1000</f>
        <v>0</v>
      </c>
      <c r="O15" s="10">
        <f t="shared" si="20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207.27100000000064</v>
      </c>
      <c r="D16" s="12">
        <v>235.21999999999935</v>
      </c>
      <c r="E16" s="12">
        <v>195.13700000000063</v>
      </c>
      <c r="F16" s="12">
        <v>155.54899999999998</v>
      </c>
      <c r="G16" s="12">
        <v>116.16300000000047</v>
      </c>
      <c r="H16" s="12">
        <v>94.513000000000005</v>
      </c>
      <c r="I16" s="12">
        <v>109.80500000000001</v>
      </c>
      <c r="J16" s="12">
        <v>117.977</v>
      </c>
      <c r="K16" s="12">
        <v>100.929</v>
      </c>
      <c r="L16" s="12">
        <f>'[3]10'!$D$185/1000-L13-L14-L15</f>
        <v>124.9360000000006</v>
      </c>
      <c r="M16" s="12">
        <f>'[4]11'!$D$185/1000-M13-M14-M15</f>
        <v>155.01499999999942</v>
      </c>
      <c r="N16" s="12">
        <f>'[5]12'!$D$185/1000-N13-N14-N15</f>
        <v>175.4320000000007</v>
      </c>
      <c r="O16" s="10">
        <f t="shared" si="20"/>
        <v>1787.9470000000019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21">C18+C19+C20+C21</f>
        <v>15695.391999999998</v>
      </c>
      <c r="D17" s="10">
        <f t="shared" ref="D17:I17" si="22">D18+D19+D20+D21</f>
        <v>15695.645</v>
      </c>
      <c r="E17" s="10">
        <f t="shared" si="22"/>
        <v>18900.490000000002</v>
      </c>
      <c r="F17" s="10">
        <f t="shared" si="22"/>
        <v>17783.852999999999</v>
      </c>
      <c r="G17" s="10">
        <f t="shared" si="22"/>
        <v>17853.451000000001</v>
      </c>
      <c r="H17" s="10">
        <f t="shared" si="22"/>
        <v>18757.754000000001</v>
      </c>
      <c r="I17" s="10">
        <f t="shared" si="22"/>
        <v>18340.53</v>
      </c>
      <c r="J17" s="10">
        <f t="shared" ref="J17:L17" si="23">J18+J19+J20+J21</f>
        <v>19049.68</v>
      </c>
      <c r="K17" s="10">
        <f t="shared" si="23"/>
        <v>17094.157000000003</v>
      </c>
      <c r="L17" s="10">
        <f t="shared" si="23"/>
        <v>14272.853999999999</v>
      </c>
      <c r="M17" s="10">
        <f t="shared" ref="M17:N17" si="24">M18+M19+M20+M21</f>
        <v>13941.4</v>
      </c>
      <c r="N17" s="10">
        <f t="shared" si="24"/>
        <v>10258.406999999999</v>
      </c>
      <c r="O17" s="10">
        <f t="shared" si="20"/>
        <v>197643.61300000001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8565.6749999999993</v>
      </c>
      <c r="D18" s="12">
        <v>7460.5219999999999</v>
      </c>
      <c r="E18" s="12">
        <f>11356.645-47.56</f>
        <v>11309.085000000001</v>
      </c>
      <c r="F18" s="12">
        <v>10831.384</v>
      </c>
      <c r="G18" s="12">
        <v>11549.575000000001</v>
      </c>
      <c r="H18" s="12">
        <v>11802.4</v>
      </c>
      <c r="I18" s="12">
        <f>10863.211-44.055</f>
        <v>10819.155999999999</v>
      </c>
      <c r="J18" s="12">
        <v>11356.001</v>
      </c>
      <c r="K18" s="12">
        <v>9987.75</v>
      </c>
      <c r="L18" s="12">
        <f>('[3]10'!$E$172)/1000</f>
        <v>7865.6049999999996</v>
      </c>
      <c r="M18" s="12">
        <f>('[4]11'!$E$172)/1000</f>
        <v>6998.8180000000002</v>
      </c>
      <c r="N18" s="12">
        <f>('[5]12'!$E$172)/1000</f>
        <v>2919.6880000000001</v>
      </c>
      <c r="O18" s="10">
        <f t="shared" si="20"/>
        <v>111465.65899999999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1072.9529999999993</v>
      </c>
      <c r="D19" s="12">
        <v>1049.3599999999999</v>
      </c>
      <c r="E19" s="12">
        <v>945.09400000000005</v>
      </c>
      <c r="F19" s="12">
        <v>928.33600000000001</v>
      </c>
      <c r="G19" s="12">
        <v>807.24400000000003</v>
      </c>
      <c r="H19" s="12">
        <v>877.53300000000002</v>
      </c>
      <c r="I19" s="12">
        <v>962.58500000000004</v>
      </c>
      <c r="J19" s="12">
        <v>1028.386</v>
      </c>
      <c r="K19" s="12">
        <v>1002.79</v>
      </c>
      <c r="L19" s="12">
        <f>('[3]10'!$E$173)/1000</f>
        <v>969.80600000000004</v>
      </c>
      <c r="M19" s="12">
        <f>('[4]11'!$E$173)/1000</f>
        <v>1029.1409999999989</v>
      </c>
      <c r="N19" s="12">
        <f>('[5]12'!$E$173)/1000</f>
        <v>1362.173</v>
      </c>
      <c r="O19" s="10">
        <f t="shared" si="20"/>
        <v>12035.401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2786.2559999999994</v>
      </c>
      <c r="D20" s="12">
        <v>3281.6720000000005</v>
      </c>
      <c r="E20" s="12">
        <v>2994.2049999999999</v>
      </c>
      <c r="F20" s="12">
        <v>2489.893</v>
      </c>
      <c r="G20" s="12">
        <v>2618.8550000000009</v>
      </c>
      <c r="H20" s="12">
        <v>2906.7689999999998</v>
      </c>
      <c r="I20" s="12">
        <v>3048.1689999999999</v>
      </c>
      <c r="J20" s="12">
        <v>2942.0529999999999</v>
      </c>
      <c r="K20" s="12">
        <v>2835.672</v>
      </c>
      <c r="L20" s="12">
        <f>('[3]10'!$E$174)/1000</f>
        <v>2325.2579999999998</v>
      </c>
      <c r="M20" s="12">
        <f>('[4]11'!$E$174)/1000</f>
        <v>2486.9050000000002</v>
      </c>
      <c r="N20" s="12">
        <f>('[5]12'!$E$174)/1000</f>
        <v>2470.6210000000001</v>
      </c>
      <c r="O20" s="10">
        <f t="shared" si="20"/>
        <v>33186.328000000001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3270.5079999999998</v>
      </c>
      <c r="D21" s="12">
        <v>3904.0909999999999</v>
      </c>
      <c r="E21" s="12">
        <v>3652.1060000000002</v>
      </c>
      <c r="F21" s="12">
        <v>3534.24</v>
      </c>
      <c r="G21" s="12">
        <v>2877.777</v>
      </c>
      <c r="H21" s="12">
        <v>3171.0520000000001</v>
      </c>
      <c r="I21" s="12">
        <v>3510.62</v>
      </c>
      <c r="J21" s="12">
        <v>3723.24</v>
      </c>
      <c r="K21" s="12">
        <v>3267.9450000000002</v>
      </c>
      <c r="L21" s="12">
        <f>('[3]10'!$E$175)/1000</f>
        <v>3112.1849999999999</v>
      </c>
      <c r="M21" s="12">
        <f>('[4]11'!$E$175)/1000</f>
        <v>3426.5360000000001</v>
      </c>
      <c r="N21" s="12">
        <f>('[5]12'!$E$175)/1000</f>
        <v>3505.9250000000002</v>
      </c>
      <c r="O21" s="10">
        <f t="shared" si="20"/>
        <v>40956.224999999999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N22" si="25">C23</f>
        <v>0</v>
      </c>
      <c r="D22" s="10">
        <f t="shared" si="25"/>
        <v>0</v>
      </c>
      <c r="E22" s="10">
        <f t="shared" si="25"/>
        <v>0</v>
      </c>
      <c r="F22" s="10">
        <f t="shared" si="25"/>
        <v>0</v>
      </c>
      <c r="G22" s="10">
        <f t="shared" si="25"/>
        <v>0</v>
      </c>
      <c r="H22" s="10">
        <f t="shared" si="25"/>
        <v>0</v>
      </c>
      <c r="I22" s="10">
        <f t="shared" si="25"/>
        <v>0</v>
      </c>
      <c r="J22" s="10">
        <f t="shared" si="25"/>
        <v>0</v>
      </c>
      <c r="K22" s="10">
        <f t="shared" si="25"/>
        <v>0</v>
      </c>
      <c r="L22" s="10">
        <f t="shared" si="25"/>
        <v>0</v>
      </c>
      <c r="M22" s="10">
        <f t="shared" si="25"/>
        <v>0</v>
      </c>
      <c r="N22" s="10">
        <f t="shared" si="25"/>
        <v>0</v>
      </c>
      <c r="O22" s="10">
        <f t="shared" si="20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20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32824.413999999997</v>
      </c>
      <c r="D24" s="12">
        <v>35845.07</v>
      </c>
      <c r="E24" s="12">
        <v>34594.822</v>
      </c>
      <c r="F24" s="12">
        <v>30221.985000000001</v>
      </c>
      <c r="G24" s="12">
        <v>28428.814999999999</v>
      </c>
      <c r="H24" s="12">
        <v>31963.746999999999</v>
      </c>
      <c r="I24" s="12">
        <f>37106.685-44.055</f>
        <v>37062.629999999997</v>
      </c>
      <c r="J24" s="12">
        <v>35923.826000000001</v>
      </c>
      <c r="K24" s="12">
        <v>32677.811000000002</v>
      </c>
      <c r="L24" s="12">
        <f>('[3]10'!$H$191+'[3]10'!$K$162)/1000</f>
        <v>33672.285000000003</v>
      </c>
      <c r="M24" s="12">
        <f>('[4]11'!$H$191+'[4]11'!$K$162)/1000</f>
        <v>32690.383000000002</v>
      </c>
      <c r="N24" s="12">
        <f>('[5]12'!$H$191+'[5]12'!$K$162)/1000</f>
        <v>27053.409</v>
      </c>
      <c r="O24" s="10">
        <f t="shared" si="20"/>
        <v>392959.19700000004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26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27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28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29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30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31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31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31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32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31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31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31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31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31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33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31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31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31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31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31"/>
        <v>0</v>
      </c>
    </row>
    <row r="46" spans="1:15" x14ac:dyDescent="0.2">
      <c r="C46" s="23"/>
      <c r="D46" s="23"/>
      <c r="E46" s="26"/>
      <c r="F46" s="28"/>
      <c r="G46" s="28"/>
      <c r="H46" s="26"/>
      <c r="I46" s="30"/>
      <c r="M46" s="23"/>
      <c r="N46" s="23"/>
    </row>
    <row r="47" spans="1:15" x14ac:dyDescent="0.2">
      <c r="C47" s="23"/>
      <c r="D47" s="29"/>
      <c r="E47" s="29"/>
      <c r="F47" s="27"/>
      <c r="G47" s="28"/>
      <c r="H47" s="23"/>
      <c r="I47" s="23"/>
      <c r="J47" s="23"/>
      <c r="N47" s="23"/>
    </row>
    <row r="48" spans="1:15" x14ac:dyDescent="0.2">
      <c r="C48" s="23">
        <f t="shared" ref="C48:J48" si="34">C6+C12+C17</f>
        <v>25530.074999999997</v>
      </c>
      <c r="D48" s="23">
        <f t="shared" si="34"/>
        <v>24932.665999999997</v>
      </c>
      <c r="E48" s="23">
        <f t="shared" si="34"/>
        <v>27883.116000000002</v>
      </c>
      <c r="F48" s="23">
        <f t="shared" si="34"/>
        <v>26661.324000000001</v>
      </c>
      <c r="G48" s="23">
        <f t="shared" si="34"/>
        <v>26367.573000000004</v>
      </c>
      <c r="H48" s="23">
        <f t="shared" si="34"/>
        <v>27077.259000000002</v>
      </c>
      <c r="I48" s="23">
        <f>I6+I12+I17</f>
        <v>27640.054</v>
      </c>
      <c r="J48" s="23">
        <f t="shared" si="34"/>
        <v>31347.807000000001</v>
      </c>
      <c r="K48" s="23">
        <f>K6+K12+K17</f>
        <v>25496.423000000003</v>
      </c>
      <c r="L48" s="23">
        <f>L6+L12+L17</f>
        <v>22151.388999999999</v>
      </c>
      <c r="M48" s="23">
        <f>M6+M12+M17</f>
        <v>22688.951999999997</v>
      </c>
      <c r="N48" s="23">
        <f>N6+N12+N17</f>
        <v>19014.436000000002</v>
      </c>
    </row>
    <row r="49" spans="3:14" x14ac:dyDescent="0.2">
      <c r="C49" s="31">
        <f t="shared" ref="C49:J49" si="35">C11-C24+C6</f>
        <v>25530.074999999997</v>
      </c>
      <c r="D49" s="31">
        <f t="shared" si="35"/>
        <v>24932.666000000008</v>
      </c>
      <c r="E49" s="31">
        <f t="shared" si="35"/>
        <v>27883.115999999998</v>
      </c>
      <c r="F49" s="31">
        <f t="shared" si="35"/>
        <v>26661.324000000004</v>
      </c>
      <c r="G49" s="31">
        <f t="shared" si="35"/>
        <v>26367.573000000004</v>
      </c>
      <c r="H49" s="31">
        <f t="shared" si="35"/>
        <v>27077.258999999998</v>
      </c>
      <c r="I49" s="31">
        <f>I11-I24+I6</f>
        <v>27640.053999999996</v>
      </c>
      <c r="J49" s="31">
        <f t="shared" si="35"/>
        <v>31347.807000000004</v>
      </c>
      <c r="K49" s="31">
        <f>K11-K24+K6</f>
        <v>25496.42300000001</v>
      </c>
      <c r="L49" s="31">
        <f>L11-L24+L6</f>
        <v>22151.389000000006</v>
      </c>
      <c r="M49" s="31">
        <f>M11-M24+M6</f>
        <v>22688.952000000001</v>
      </c>
      <c r="N49" s="31">
        <f>N11-N24+N6</f>
        <v>19014.436000000005</v>
      </c>
    </row>
    <row r="50" spans="3:14" x14ac:dyDescent="0.2">
      <c r="C50" s="23"/>
      <c r="D50" s="23"/>
      <c r="H50" s="23"/>
      <c r="K50" s="32"/>
      <c r="N50" s="23"/>
    </row>
    <row r="51" spans="3:14" x14ac:dyDescent="0.2">
      <c r="D51" s="23"/>
      <c r="E51" s="23"/>
    </row>
    <row r="52" spans="3:14" x14ac:dyDescent="0.2">
      <c r="F52" s="23"/>
      <c r="G52" s="23"/>
      <c r="H52" s="23"/>
    </row>
    <row r="55" spans="3:14" x14ac:dyDescent="0.2">
      <c r="G55" s="23"/>
      <c r="H55" s="23"/>
    </row>
    <row r="57" spans="3:14" x14ac:dyDescent="0.2">
      <c r="H57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2026-01-15T13:36:24Z</dcterms:modified>
</cp:coreProperties>
</file>